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P:\LICITAÇÃO\2026\PREGÃO\P 17.2026 PREGÃO ELETRONICO - transporte escolar\"/>
    </mc:Choice>
  </mc:AlternateContent>
  <xr:revisionPtr revIDLastSave="0" documentId="8_{C068FD02-E274-4AEE-8F59-9EA6AE6CB22B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 MICROONIBUS" sheetId="1" r:id="rId1"/>
    <sheet name="VAN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4" i="2" l="1"/>
  <c r="G53" i="2"/>
  <c r="G52" i="2"/>
  <c r="G51" i="2"/>
  <c r="G50" i="2"/>
  <c r="G49" i="2"/>
  <c r="F35" i="2"/>
  <c r="F36" i="2" s="1"/>
  <c r="G49" i="1"/>
  <c r="G54" i="1"/>
  <c r="G53" i="1"/>
  <c r="G52" i="1"/>
  <c r="G51" i="1"/>
  <c r="G50" i="1"/>
  <c r="F35" i="1"/>
  <c r="F36" i="1" s="1"/>
  <c r="F32" i="2" l="1"/>
  <c r="F44" i="2" s="1"/>
  <c r="C44" i="2"/>
  <c r="F46" i="2" l="1"/>
  <c r="F48" i="2" s="1"/>
  <c r="C44" i="1"/>
  <c r="F57" i="2" l="1"/>
  <c r="F55" i="2"/>
  <c r="F54" i="2"/>
  <c r="F53" i="2"/>
  <c r="F52" i="2"/>
  <c r="F51" i="2"/>
  <c r="F50" i="2"/>
  <c r="F47" i="2" l="1"/>
  <c r="F61" i="2"/>
  <c r="F32" i="1"/>
  <c r="F44" i="1" l="1"/>
  <c r="F46" i="1" l="1"/>
  <c r="F48" i="1" l="1"/>
  <c r="F54" i="1" l="1"/>
  <c r="F51" i="1"/>
  <c r="F57" i="1"/>
  <c r="F55" i="1"/>
  <c r="F53" i="1"/>
  <c r="F52" i="1"/>
  <c r="F50" i="1"/>
  <c r="F47" i="1" l="1"/>
  <c r="F61" i="1" s="1"/>
</calcChain>
</file>

<file path=xl/sharedStrings.xml><?xml version="1.0" encoding="utf-8"?>
<sst xmlns="http://schemas.openxmlformats.org/spreadsheetml/2006/main" count="166" uniqueCount="77">
  <si>
    <t>OBS: Preencher apenas as células amarelas.</t>
  </si>
  <si>
    <t>Custos Variáveis</t>
  </si>
  <si>
    <t>Custos Fixos</t>
  </si>
  <si>
    <t>Óleo Diesel</t>
  </si>
  <si>
    <t>Depreciação</t>
  </si>
  <si>
    <t>Preço por litro</t>
  </si>
  <si>
    <t>Valor Inicial do Veículo (Novo)</t>
  </si>
  <si>
    <t>Média km/l</t>
  </si>
  <si>
    <t>Custo do Óleo Diesel por Km</t>
  </si>
  <si>
    <t>Valor Depreciável</t>
  </si>
  <si>
    <t>Valor Depreciação Anual (10 anos)</t>
  </si>
  <si>
    <t>Óleo Lubrificante</t>
  </si>
  <si>
    <t>Custo da Depreciação por KM</t>
  </si>
  <si>
    <t>Km rodados por troca</t>
  </si>
  <si>
    <t>Custo do Lubrificante por Km</t>
  </si>
  <si>
    <t>Motorista</t>
  </si>
  <si>
    <t>Salário</t>
  </si>
  <si>
    <t>Pneus de Rodagem</t>
  </si>
  <si>
    <t>13°</t>
  </si>
  <si>
    <t>Preço aproximado (unidade)</t>
  </si>
  <si>
    <t>Quantidade de Pneus</t>
  </si>
  <si>
    <t>FGTS</t>
  </si>
  <si>
    <t>Preço Total para Troca de Pneus</t>
  </si>
  <si>
    <t>INSS</t>
  </si>
  <si>
    <t>Vida Útil do Pneu por km</t>
  </si>
  <si>
    <t>Auxílio Alimentação</t>
  </si>
  <si>
    <t>Custo dos Pneus por km</t>
  </si>
  <si>
    <t>Custo do Motorista por Mês</t>
  </si>
  <si>
    <t>Manutenção do Veículo</t>
  </si>
  <si>
    <t>IPVA e Contador</t>
  </si>
  <si>
    <t>Custo de Manutenção por Km</t>
  </si>
  <si>
    <t>Valor FIPE Veículo</t>
  </si>
  <si>
    <t xml:space="preserve">Ipva 1% </t>
  </si>
  <si>
    <t>Seguro Resp. Cívil e Casco</t>
  </si>
  <si>
    <t>Laudos Detran/Inmetro</t>
  </si>
  <si>
    <t>Licenciamento</t>
  </si>
  <si>
    <t>Honorários do Contador</t>
  </si>
  <si>
    <t>Totais de Custos Ano</t>
  </si>
  <si>
    <t>Custo por Km</t>
  </si>
  <si>
    <t>Total de Custos Variáveis</t>
  </si>
  <si>
    <t>Total de Custos Fixos</t>
  </si>
  <si>
    <t>Total de Custos Variados + Custos Fixos</t>
  </si>
  <si>
    <t>Simples Nacional?</t>
  </si>
  <si>
    <t>Sim ou Não &gt;</t>
  </si>
  <si>
    <t>Não</t>
  </si>
  <si>
    <t>ISS?</t>
  </si>
  <si>
    <t>Sim</t>
  </si>
  <si>
    <t>PIS?</t>
  </si>
  <si>
    <t>COFINS?</t>
  </si>
  <si>
    <t>Total a Pagar por Km Rodado</t>
  </si>
  <si>
    <t>ADMINISTRADOR</t>
  </si>
  <si>
    <t>Quilometragem Contratada: 8.000 Km</t>
  </si>
  <si>
    <t>Onibus, Micro Onibus - Capacidade mínima de passageiros: 30</t>
  </si>
  <si>
    <t>Composição - Valor do Quilômetro Rodado - Transporte Intermunicipal</t>
  </si>
  <si>
    <t>Item Nº 01 - Pregão Eletronico 26/2024</t>
  </si>
  <si>
    <t>Quantidade de KM</t>
  </si>
  <si>
    <t>Quantidade por troca - 9,2 litros</t>
  </si>
  <si>
    <t>Custo de Manutenção</t>
  </si>
  <si>
    <t>Para 10.000 KM</t>
  </si>
  <si>
    <t>Valor Residual (20%)</t>
  </si>
  <si>
    <t>Quantidade de KM estimada Anualmente</t>
  </si>
  <si>
    <t>Férias + 1/3</t>
  </si>
  <si>
    <t>IRPJ?</t>
  </si>
  <si>
    <t>CSLL?</t>
  </si>
  <si>
    <t>Preço Final c/ Impostos</t>
  </si>
  <si>
    <t>Valor da Diaria</t>
  </si>
  <si>
    <t>Margem de Lucro - Antes do Impostos</t>
  </si>
  <si>
    <t>Ajuda de Custo (Deslocamento)</t>
  </si>
  <si>
    <t>Custo do Km Considerando Viagens Diarias com quilometragem Media de 110 KM/Dia</t>
  </si>
  <si>
    <t>Bom Sucesso do Sul - PR, 29 de julho de 2024</t>
  </si>
  <si>
    <t>Beppo Tur Transportes LTDA</t>
  </si>
  <si>
    <t>Bom Sucesso do Sul - PR, 17 de março 2026</t>
  </si>
  <si>
    <t>VAN - MINI VAN - Capacidade mínima de passageiros: 16</t>
  </si>
  <si>
    <t>EMPRESA TAL</t>
  </si>
  <si>
    <t>CPF CXXXXXXXXXX</t>
  </si>
  <si>
    <t>EMRPESA TAL</t>
  </si>
  <si>
    <t>CPF XXXXXXXXXXXXXXX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</si>
</sst>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-* #,##0.00_-;\-* #,##0.00_-;_-* &quot;-&quot;??_-;_-@_-"/>
    <numFmt numFmtId="165" formatCode="_ * #,##0_ ;_ * \-#,##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5" xfId="0" applyBorder="1" applyAlignment="1">
      <alignment horizontal="center"/>
    </xf>
    <xf numFmtId="0" fontId="0" fillId="0" borderId="2" xfId="0" applyBorder="1"/>
    <xf numFmtId="43" fontId="0" fillId="2" borderId="2" xfId="1" applyFont="1" applyFill="1" applyBorder="1"/>
    <xf numFmtId="43" fontId="0" fillId="0" borderId="0" xfId="1" applyFont="1" applyBorder="1"/>
    <xf numFmtId="0" fontId="0" fillId="2" borderId="2" xfId="0" applyFill="1" applyBorder="1"/>
    <xf numFmtId="43" fontId="0" fillId="0" borderId="2" xfId="0" applyNumberFormat="1" applyBorder="1" applyProtection="1">
      <protection locked="0"/>
    </xf>
    <xf numFmtId="0" fontId="3" fillId="0" borderId="2" xfId="0" applyFont="1" applyBorder="1"/>
    <xf numFmtId="165" fontId="0" fillId="2" borderId="2" xfId="1" applyNumberFormat="1" applyFont="1" applyFill="1" applyBorder="1"/>
    <xf numFmtId="0" fontId="0" fillId="0" borderId="0" xfId="0" applyAlignment="1">
      <alignment horizontal="center"/>
    </xf>
    <xf numFmtId="43" fontId="3" fillId="0" borderId="2" xfId="0" applyNumberFormat="1" applyFont="1" applyBorder="1" applyProtection="1">
      <protection locked="0"/>
    </xf>
    <xf numFmtId="0" fontId="0" fillId="0" borderId="2" xfId="0" applyBorder="1" applyAlignment="1">
      <alignment horizontal="left"/>
    </xf>
    <xf numFmtId="43" fontId="0" fillId="2" borderId="2" xfId="1" applyFont="1" applyFill="1" applyBorder="1" applyAlignment="1">
      <alignment horizontal="center"/>
    </xf>
    <xf numFmtId="0" fontId="0" fillId="0" borderId="4" xfId="0" applyBorder="1"/>
    <xf numFmtId="43" fontId="0" fillId="0" borderId="6" xfId="0" applyNumberFormat="1" applyBorder="1" applyProtection="1">
      <protection locked="0"/>
    </xf>
    <xf numFmtId="43" fontId="3" fillId="0" borderId="6" xfId="1" applyFont="1" applyFill="1" applyBorder="1" applyProtection="1">
      <protection locked="0"/>
    </xf>
    <xf numFmtId="0" fontId="0" fillId="0" borderId="3" xfId="0" applyBorder="1"/>
    <xf numFmtId="0" fontId="0" fillId="2" borderId="2" xfId="0" applyFill="1" applyBorder="1" applyAlignment="1">
      <alignment horizontal="center"/>
    </xf>
    <xf numFmtId="43" fontId="3" fillId="0" borderId="6" xfId="0" applyNumberFormat="1" applyFont="1" applyBorder="1" applyProtection="1">
      <protection locked="0"/>
    </xf>
    <xf numFmtId="0" fontId="0" fillId="0" borderId="5" xfId="0" applyBorder="1"/>
    <xf numFmtId="0" fontId="0" fillId="3" borderId="0" xfId="0" applyFill="1" applyAlignment="1">
      <alignment horizontal="center"/>
    </xf>
    <xf numFmtId="164" fontId="0" fillId="0" borderId="0" xfId="0" applyNumberFormat="1"/>
    <xf numFmtId="0" fontId="0" fillId="0" borderId="2" xfId="0" applyBorder="1" applyAlignment="1">
      <alignment wrapText="1"/>
    </xf>
    <xf numFmtId="43" fontId="0" fillId="0" borderId="0" xfId="1" applyFont="1" applyFill="1" applyBorder="1"/>
    <xf numFmtId="0" fontId="3" fillId="0" borderId="0" xfId="0" applyFont="1" applyProtection="1">
      <protection locked="0"/>
    </xf>
    <xf numFmtId="0" fontId="4" fillId="0" borderId="0" xfId="0" applyFont="1"/>
    <xf numFmtId="10" fontId="4" fillId="0" borderId="0" xfId="2" applyNumberFormat="1" applyFont="1"/>
    <xf numFmtId="43" fontId="0" fillId="2" borderId="2" xfId="0" applyNumberFormat="1" applyFill="1" applyBorder="1" applyProtection="1">
      <protection locked="0"/>
    </xf>
    <xf numFmtId="43" fontId="3" fillId="2" borderId="2" xfId="0" applyNumberFormat="1" applyFont="1" applyFill="1" applyBorder="1" applyProtection="1">
      <protection locked="0"/>
    </xf>
    <xf numFmtId="43" fontId="0" fillId="2" borderId="2" xfId="1" applyFont="1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0" fillId="2" borderId="2" xfId="1" applyNumberFormat="1" applyFont="1" applyFill="1" applyBorder="1" applyProtection="1">
      <protection locked="0"/>
    </xf>
    <xf numFmtId="0" fontId="3" fillId="2" borderId="2" xfId="0" applyFont="1" applyFill="1" applyBorder="1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3" fillId="0" borderId="2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3"/>
  <sheetViews>
    <sheetView tabSelected="1" zoomScale="80" zoomScaleNormal="80" workbookViewId="0">
      <selection activeCell="E29" sqref="E29"/>
    </sheetView>
  </sheetViews>
  <sheetFormatPr defaultColWidth="0" defaultRowHeight="15" x14ac:dyDescent="0.25"/>
  <cols>
    <col min="1" max="1" width="1.28515625" style="33" customWidth="1"/>
    <col min="2" max="2" width="31.42578125" customWidth="1"/>
    <col min="3" max="3" width="11.5703125" customWidth="1"/>
    <col min="4" max="4" width="1.140625" customWidth="1"/>
    <col min="5" max="5" width="41.7109375" bestFit="1" customWidth="1"/>
    <col min="6" max="6" width="13" bestFit="1" customWidth="1"/>
    <col min="7" max="7" width="3.5703125" style="25" customWidth="1"/>
    <col min="8" max="16384" width="9.140625" hidden="1"/>
  </cols>
  <sheetData>
    <row r="1" spans="1:6" customFormat="1" x14ac:dyDescent="0.25">
      <c r="A1" s="33"/>
      <c r="B1" s="34" t="s">
        <v>0</v>
      </c>
      <c r="C1" s="34"/>
      <c r="D1" s="34"/>
      <c r="E1" s="34"/>
      <c r="F1" s="34"/>
    </row>
    <row r="2" spans="1:6" customFormat="1" x14ac:dyDescent="0.25">
      <c r="A2" s="33"/>
      <c r="B2" s="42"/>
      <c r="C2" s="42"/>
      <c r="D2" s="42"/>
      <c r="E2" s="42"/>
      <c r="F2" s="42"/>
    </row>
    <row r="3" spans="1:6" customFormat="1" x14ac:dyDescent="0.25">
      <c r="A3" s="33"/>
      <c r="B3" s="46" t="s">
        <v>70</v>
      </c>
      <c r="C3" s="46"/>
      <c r="D3" s="46"/>
      <c r="E3" s="46"/>
      <c r="F3" s="46"/>
    </row>
    <row r="4" spans="1:6" customFormat="1" x14ac:dyDescent="0.25">
      <c r="A4" s="33"/>
      <c r="B4" s="46" t="s">
        <v>53</v>
      </c>
      <c r="C4" s="46"/>
      <c r="D4" s="46"/>
      <c r="E4" s="46"/>
      <c r="F4" s="46"/>
    </row>
    <row r="5" spans="1:6" customFormat="1" x14ac:dyDescent="0.25">
      <c r="A5" s="33"/>
      <c r="B5" s="43" t="s">
        <v>52</v>
      </c>
      <c r="C5" s="43"/>
      <c r="D5" s="43"/>
      <c r="E5" s="43"/>
      <c r="F5" s="43"/>
    </row>
    <row r="6" spans="1:6" customFormat="1" x14ac:dyDescent="0.25">
      <c r="A6" s="33"/>
      <c r="B6" s="43" t="s">
        <v>54</v>
      </c>
      <c r="C6" s="43"/>
      <c r="D6" s="43"/>
      <c r="E6" s="43"/>
      <c r="F6" s="43"/>
    </row>
    <row r="7" spans="1:6" customFormat="1" x14ac:dyDescent="0.25">
      <c r="A7" s="33"/>
      <c r="B7" s="43" t="s">
        <v>51</v>
      </c>
      <c r="C7" s="43"/>
      <c r="D7" s="43"/>
      <c r="E7" s="43"/>
      <c r="F7" s="43"/>
    </row>
    <row r="8" spans="1:6" customFormat="1" x14ac:dyDescent="0.25">
      <c r="A8" s="33"/>
      <c r="B8" s="44"/>
      <c r="C8" s="44"/>
      <c r="D8" s="44"/>
      <c r="E8" s="44"/>
      <c r="F8" s="44"/>
    </row>
    <row r="9" spans="1:6" customFormat="1" x14ac:dyDescent="0.25">
      <c r="A9" s="33"/>
      <c r="B9" s="2" t="s">
        <v>55</v>
      </c>
      <c r="C9" s="3">
        <v>8000</v>
      </c>
      <c r="D9" s="23"/>
      <c r="F9" s="23"/>
    </row>
    <row r="10" spans="1:6" customFormat="1" x14ac:dyDescent="0.25">
      <c r="A10" s="33"/>
      <c r="B10" s="44"/>
      <c r="C10" s="44"/>
      <c r="D10" s="33"/>
      <c r="E10" s="33"/>
      <c r="F10" s="33"/>
    </row>
    <row r="11" spans="1:6" customFormat="1" x14ac:dyDescent="0.25">
      <c r="A11" s="33"/>
      <c r="B11" s="46" t="s">
        <v>1</v>
      </c>
      <c r="C11" s="46"/>
      <c r="D11" s="1"/>
      <c r="E11" s="46" t="s">
        <v>2</v>
      </c>
      <c r="F11" s="46"/>
    </row>
    <row r="12" spans="1:6" customFormat="1" x14ac:dyDescent="0.25">
      <c r="A12" s="33"/>
      <c r="B12" s="33"/>
      <c r="C12" s="33"/>
      <c r="D12" s="33"/>
      <c r="E12" s="33"/>
      <c r="F12" s="33"/>
    </row>
    <row r="13" spans="1:6" customFormat="1" x14ac:dyDescent="0.25">
      <c r="A13" s="33"/>
      <c r="B13" s="36" t="s">
        <v>3</v>
      </c>
      <c r="C13" s="37"/>
      <c r="E13" s="35" t="s">
        <v>4</v>
      </c>
      <c r="F13" s="35"/>
    </row>
    <row r="14" spans="1:6" customFormat="1" x14ac:dyDescent="0.25">
      <c r="A14" s="33"/>
      <c r="B14" s="2" t="s">
        <v>5</v>
      </c>
      <c r="C14" s="3"/>
      <c r="D14" s="4"/>
      <c r="E14" s="2" t="s">
        <v>6</v>
      </c>
      <c r="F14" s="3"/>
    </row>
    <row r="15" spans="1:6" customFormat="1" x14ac:dyDescent="0.25">
      <c r="A15" s="33"/>
      <c r="B15" s="2" t="s">
        <v>7</v>
      </c>
      <c r="C15" s="5"/>
      <c r="E15" s="2" t="s">
        <v>59</v>
      </c>
      <c r="F15" s="29"/>
    </row>
    <row r="16" spans="1:6" customFormat="1" x14ac:dyDescent="0.25">
      <c r="A16" s="33"/>
      <c r="B16" s="2" t="s">
        <v>8</v>
      </c>
      <c r="C16" s="30"/>
      <c r="E16" s="2" t="s">
        <v>9</v>
      </c>
      <c r="F16" s="29"/>
    </row>
    <row r="17" spans="1:6" customFormat="1" x14ac:dyDescent="0.25">
      <c r="A17" s="33"/>
      <c r="E17" s="2" t="s">
        <v>10</v>
      </c>
      <c r="F17" s="29"/>
    </row>
    <row r="18" spans="1:6" customFormat="1" x14ac:dyDescent="0.25">
      <c r="A18" s="33"/>
      <c r="B18" s="36" t="s">
        <v>11</v>
      </c>
      <c r="C18" s="37"/>
      <c r="E18" s="2" t="s">
        <v>60</v>
      </c>
      <c r="F18" s="29"/>
    </row>
    <row r="19" spans="1:6" customFormat="1" x14ac:dyDescent="0.25">
      <c r="A19" s="33"/>
      <c r="B19" s="2" t="s">
        <v>5</v>
      </c>
      <c r="C19" s="3"/>
      <c r="D19" s="4"/>
      <c r="E19" s="2" t="s">
        <v>12</v>
      </c>
      <c r="F19" s="32"/>
    </row>
    <row r="20" spans="1:6" customFormat="1" x14ac:dyDescent="0.25">
      <c r="A20" s="33"/>
      <c r="B20" s="2" t="s">
        <v>56</v>
      </c>
      <c r="C20" s="27"/>
      <c r="E20" s="9"/>
      <c r="F20" s="9"/>
    </row>
    <row r="21" spans="1:6" customFormat="1" x14ac:dyDescent="0.25">
      <c r="A21" s="33"/>
      <c r="B21" s="2" t="s">
        <v>13</v>
      </c>
      <c r="C21" s="8"/>
      <c r="D21" s="4"/>
      <c r="E21" s="9"/>
      <c r="F21" s="9"/>
    </row>
    <row r="22" spans="1:6" customFormat="1" x14ac:dyDescent="0.25">
      <c r="A22" s="33"/>
      <c r="B22" s="2" t="s">
        <v>14</v>
      </c>
      <c r="C22" s="30"/>
      <c r="E22" s="36" t="s">
        <v>15</v>
      </c>
      <c r="F22" s="37"/>
    </row>
    <row r="23" spans="1:6" customFormat="1" x14ac:dyDescent="0.25">
      <c r="A23" s="33"/>
      <c r="E23" s="2" t="s">
        <v>16</v>
      </c>
      <c r="F23" s="3"/>
    </row>
    <row r="24" spans="1:6" customFormat="1" x14ac:dyDescent="0.25">
      <c r="A24" s="33"/>
      <c r="B24" s="36" t="s">
        <v>17</v>
      </c>
      <c r="C24" s="37"/>
      <c r="E24" s="2" t="s">
        <v>18</v>
      </c>
      <c r="F24" s="29"/>
    </row>
    <row r="25" spans="1:6" customFormat="1" x14ac:dyDescent="0.25">
      <c r="A25" s="33"/>
      <c r="B25" s="2" t="s">
        <v>19</v>
      </c>
      <c r="C25" s="3"/>
      <c r="D25" s="4"/>
      <c r="E25" s="2" t="s">
        <v>61</v>
      </c>
      <c r="F25" s="29"/>
    </row>
    <row r="26" spans="1:6" customFormat="1" x14ac:dyDescent="0.25">
      <c r="A26" s="33"/>
      <c r="B26" s="2" t="s">
        <v>20</v>
      </c>
      <c r="C26" s="5"/>
      <c r="E26" s="2" t="s">
        <v>21</v>
      </c>
      <c r="F26" s="29"/>
    </row>
    <row r="27" spans="1:6" customFormat="1" x14ac:dyDescent="0.25">
      <c r="A27" s="33"/>
      <c r="B27" s="2" t="s">
        <v>22</v>
      </c>
      <c r="C27" s="29"/>
      <c r="D27" s="4"/>
      <c r="E27" s="2" t="s">
        <v>23</v>
      </c>
      <c r="F27" s="29"/>
    </row>
    <row r="28" spans="1:6" customFormat="1" x14ac:dyDescent="0.25">
      <c r="A28" s="33"/>
      <c r="B28" s="2" t="s">
        <v>24</v>
      </c>
      <c r="C28" s="8"/>
      <c r="D28" s="4"/>
      <c r="E28" s="2" t="s">
        <v>25</v>
      </c>
      <c r="F28" s="29"/>
    </row>
    <row r="29" spans="1:6" customFormat="1" x14ac:dyDescent="0.25">
      <c r="A29" s="33"/>
      <c r="B29" s="2" t="s">
        <v>26</v>
      </c>
      <c r="C29" s="30"/>
      <c r="E29" s="2" t="s">
        <v>27</v>
      </c>
      <c r="F29" s="29"/>
    </row>
    <row r="30" spans="1:6" customFormat="1" x14ac:dyDescent="0.25">
      <c r="A30" s="33"/>
      <c r="C30" s="24"/>
      <c r="E30" s="2" t="s">
        <v>67</v>
      </c>
      <c r="F30" s="29"/>
    </row>
    <row r="31" spans="1:6" customFormat="1" x14ac:dyDescent="0.25">
      <c r="A31" s="33"/>
      <c r="E31" s="2" t="s">
        <v>65</v>
      </c>
      <c r="F31" s="29"/>
    </row>
    <row r="32" spans="1:6" customFormat="1" ht="30" x14ac:dyDescent="0.25">
      <c r="A32" s="33"/>
      <c r="B32" s="36" t="s">
        <v>28</v>
      </c>
      <c r="C32" s="37"/>
      <c r="E32" s="22" t="s">
        <v>68</v>
      </c>
      <c r="F32" s="28">
        <f>F31/110</f>
        <v>0</v>
      </c>
    </row>
    <row r="33" spans="2:7" x14ac:dyDescent="0.25">
      <c r="B33" s="2" t="s">
        <v>57</v>
      </c>
      <c r="C33" s="3"/>
      <c r="D33" s="4"/>
      <c r="E33" s="9"/>
      <c r="F33" s="9"/>
      <c r="G33"/>
    </row>
    <row r="34" spans="2:7" x14ac:dyDescent="0.25">
      <c r="B34" s="2" t="s">
        <v>58</v>
      </c>
      <c r="C34" s="31"/>
      <c r="E34" s="36" t="s">
        <v>29</v>
      </c>
      <c r="F34" s="37"/>
      <c r="G34"/>
    </row>
    <row r="35" spans="2:7" x14ac:dyDescent="0.25">
      <c r="B35" s="2" t="s">
        <v>30</v>
      </c>
      <c r="C35" s="28"/>
      <c r="E35" s="11" t="s">
        <v>31</v>
      </c>
      <c r="F35" s="12">
        <f>F14</f>
        <v>0</v>
      </c>
      <c r="G35"/>
    </row>
    <row r="36" spans="2:7" x14ac:dyDescent="0.25">
      <c r="B36" s="33"/>
      <c r="C36" s="33"/>
      <c r="D36" s="38"/>
      <c r="E36" s="2" t="s">
        <v>32</v>
      </c>
      <c r="F36" s="27">
        <f>F35*1%</f>
        <v>0</v>
      </c>
      <c r="G36"/>
    </row>
    <row r="37" spans="2:7" x14ac:dyDescent="0.25">
      <c r="B37" s="33"/>
      <c r="C37" s="33"/>
      <c r="D37" s="38"/>
      <c r="E37" s="2" t="s">
        <v>33</v>
      </c>
      <c r="F37" s="3"/>
      <c r="G37"/>
    </row>
    <row r="38" spans="2:7" x14ac:dyDescent="0.25">
      <c r="B38" s="33"/>
      <c r="C38" s="33"/>
      <c r="D38" s="38"/>
      <c r="E38" s="2" t="s">
        <v>34</v>
      </c>
      <c r="F38" s="3"/>
      <c r="G38"/>
    </row>
    <row r="39" spans="2:7" x14ac:dyDescent="0.25">
      <c r="B39" s="33"/>
      <c r="C39" s="33"/>
      <c r="D39" s="38"/>
      <c r="E39" s="2" t="s">
        <v>35</v>
      </c>
      <c r="F39" s="3"/>
      <c r="G39"/>
    </row>
    <row r="40" spans="2:7" x14ac:dyDescent="0.25">
      <c r="E40" s="2" t="s">
        <v>36</v>
      </c>
      <c r="F40" s="3"/>
      <c r="G40"/>
    </row>
    <row r="41" spans="2:7" x14ac:dyDescent="0.25">
      <c r="B41" s="9"/>
      <c r="C41" s="9"/>
      <c r="D41" s="9"/>
      <c r="E41" s="2" t="s">
        <v>37</v>
      </c>
      <c r="F41" s="27"/>
      <c r="G41"/>
    </row>
    <row r="42" spans="2:7" x14ac:dyDescent="0.25">
      <c r="B42" s="9"/>
      <c r="C42" s="9"/>
      <c r="D42" s="9"/>
      <c r="E42" s="2" t="s">
        <v>38</v>
      </c>
      <c r="F42" s="28"/>
      <c r="G42"/>
    </row>
    <row r="43" spans="2:7" x14ac:dyDescent="0.25">
      <c r="B43" s="9"/>
      <c r="C43" s="9"/>
      <c r="D43" s="9"/>
      <c r="E43" s="9"/>
      <c r="F43" s="9"/>
      <c r="G43"/>
    </row>
    <row r="44" spans="2:7" x14ac:dyDescent="0.25">
      <c r="B44" s="7" t="s">
        <v>39</v>
      </c>
      <c r="C44" s="6">
        <f>C35+C29+C22+C16</f>
        <v>0</v>
      </c>
      <c r="E44" s="7" t="s">
        <v>40</v>
      </c>
      <c r="F44" s="10">
        <f>F42+F32+F20</f>
        <v>0</v>
      </c>
      <c r="G44"/>
    </row>
    <row r="45" spans="2:7" x14ac:dyDescent="0.25">
      <c r="B45" s="13"/>
      <c r="F45" s="13"/>
    </row>
    <row r="46" spans="2:7" x14ac:dyDescent="0.25">
      <c r="B46" s="45" t="s">
        <v>41</v>
      </c>
      <c r="C46" s="45"/>
      <c r="D46" s="45"/>
      <c r="E46" s="45"/>
      <c r="F46" s="14">
        <f>C44+F44</f>
        <v>0</v>
      </c>
    </row>
    <row r="47" spans="2:7" x14ac:dyDescent="0.25">
      <c r="B47" s="45" t="s">
        <v>66</v>
      </c>
      <c r="C47" s="45"/>
      <c r="D47" s="45"/>
      <c r="E47" s="45"/>
      <c r="F47" s="15">
        <f>F48-F46-F51-F52-F50-F53-F54-F55</f>
        <v>0</v>
      </c>
      <c r="G47" s="26">
        <v>0.155</v>
      </c>
    </row>
    <row r="48" spans="2:7" x14ac:dyDescent="0.25">
      <c r="B48" s="41" t="s">
        <v>64</v>
      </c>
      <c r="C48" s="41"/>
      <c r="D48" s="41"/>
      <c r="E48" s="41"/>
      <c r="F48" s="15">
        <f>F46/(1-(G54+G53+G52+G51+G50+G47+G49))</f>
        <v>0</v>
      </c>
      <c r="G48" s="26"/>
    </row>
    <row r="49" spans="2:7" x14ac:dyDescent="0.25">
      <c r="B49" s="13"/>
      <c r="F49" s="13"/>
      <c r="G49" s="26">
        <f>IF(E50="sim",6%,0)</f>
        <v>0</v>
      </c>
    </row>
    <row r="50" spans="2:7" x14ac:dyDescent="0.25">
      <c r="B50" s="16" t="s">
        <v>42</v>
      </c>
      <c r="C50" s="35" t="s">
        <v>43</v>
      </c>
      <c r="D50" s="35"/>
      <c r="E50" s="17" t="s">
        <v>44</v>
      </c>
      <c r="F50" s="15">
        <f t="shared" ref="F50:F55" si="0">$F$48*G49</f>
        <v>0</v>
      </c>
      <c r="G50" s="26">
        <f>IF(E51="sim",2.5%,0)</f>
        <v>2.5000000000000001E-2</v>
      </c>
    </row>
    <row r="51" spans="2:7" x14ac:dyDescent="0.25">
      <c r="B51" s="16" t="s">
        <v>45</v>
      </c>
      <c r="C51" s="35" t="s">
        <v>43</v>
      </c>
      <c r="D51" s="35"/>
      <c r="E51" s="17" t="s">
        <v>46</v>
      </c>
      <c r="F51" s="15">
        <f t="shared" si="0"/>
        <v>0</v>
      </c>
      <c r="G51" s="26">
        <f>IF(E52="sim",0.65%,0)</f>
        <v>6.5000000000000006E-3</v>
      </c>
    </row>
    <row r="52" spans="2:7" x14ac:dyDescent="0.25">
      <c r="B52" s="16" t="s">
        <v>47</v>
      </c>
      <c r="C52" s="35" t="s">
        <v>43</v>
      </c>
      <c r="D52" s="35"/>
      <c r="E52" s="17" t="s">
        <v>46</v>
      </c>
      <c r="F52" s="15">
        <f t="shared" si="0"/>
        <v>0</v>
      </c>
      <c r="G52" s="26">
        <f>IF(E53="sim",3%,0)</f>
        <v>0.03</v>
      </c>
    </row>
    <row r="53" spans="2:7" x14ac:dyDescent="0.25">
      <c r="B53" s="19" t="s">
        <v>48</v>
      </c>
      <c r="C53" s="35" t="s">
        <v>43</v>
      </c>
      <c r="D53" s="35"/>
      <c r="E53" s="17" t="s">
        <v>46</v>
      </c>
      <c r="F53" s="15">
        <f t="shared" si="0"/>
        <v>0</v>
      </c>
      <c r="G53" s="26">
        <f>IF(E54="sim",2.4%,0)</f>
        <v>2.4E-2</v>
      </c>
    </row>
    <row r="54" spans="2:7" x14ac:dyDescent="0.25">
      <c r="B54" s="16" t="s">
        <v>62</v>
      </c>
      <c r="C54" s="35" t="s">
        <v>43</v>
      </c>
      <c r="D54" s="35"/>
      <c r="E54" s="17" t="s">
        <v>46</v>
      </c>
      <c r="F54" s="15">
        <f t="shared" si="0"/>
        <v>0</v>
      </c>
      <c r="G54" s="26">
        <f>IF(E55="sim",1.08%,0)</f>
        <v>1.0800000000000001E-2</v>
      </c>
    </row>
    <row r="55" spans="2:7" x14ac:dyDescent="0.25">
      <c r="B55" s="19" t="s">
        <v>63</v>
      </c>
      <c r="C55" s="35" t="s">
        <v>43</v>
      </c>
      <c r="D55" s="35"/>
      <c r="E55" s="17" t="s">
        <v>46</v>
      </c>
      <c r="F55" s="15">
        <f t="shared" si="0"/>
        <v>0</v>
      </c>
    </row>
    <row r="56" spans="2:7" x14ac:dyDescent="0.25">
      <c r="B56" s="13"/>
      <c r="F56" s="13"/>
    </row>
    <row r="57" spans="2:7" x14ac:dyDescent="0.25">
      <c r="B57" s="41" t="s">
        <v>49</v>
      </c>
      <c r="C57" s="41"/>
      <c r="D57" s="41"/>
      <c r="E57" s="41"/>
      <c r="F57" s="18">
        <f>F48</f>
        <v>0</v>
      </c>
    </row>
    <row r="59" spans="2:7" x14ac:dyDescent="0.25">
      <c r="E59" s="20" t="s">
        <v>69</v>
      </c>
    </row>
    <row r="60" spans="2:7" ht="15.75" thickBot="1" x14ac:dyDescent="0.3">
      <c r="B60" s="33"/>
      <c r="C60" s="33"/>
    </row>
    <row r="61" spans="2:7" ht="15.75" thickTop="1" x14ac:dyDescent="0.25">
      <c r="B61" s="39" t="s">
        <v>75</v>
      </c>
      <c r="C61" s="39"/>
      <c r="F61" s="21">
        <f>F57-F55-F54-F53-F52-F51-F50-F47-F46</f>
        <v>0</v>
      </c>
    </row>
    <row r="62" spans="2:7" x14ac:dyDescent="0.25">
      <c r="B62" s="40" t="s">
        <v>50</v>
      </c>
      <c r="C62" s="40"/>
    </row>
    <row r="63" spans="2:7" x14ac:dyDescent="0.25">
      <c r="B63" s="40" t="s">
        <v>76</v>
      </c>
      <c r="C63" s="40"/>
    </row>
  </sheetData>
  <mergeCells count="35">
    <mergeCell ref="B3:F3"/>
    <mergeCell ref="B10:F10"/>
    <mergeCell ref="B11:C11"/>
    <mergeCell ref="E11:F11"/>
    <mergeCell ref="B12:F12"/>
    <mergeCell ref="B4:F4"/>
    <mergeCell ref="B5:F5"/>
    <mergeCell ref="B8:F8"/>
    <mergeCell ref="C55:D55"/>
    <mergeCell ref="B18:C18"/>
    <mergeCell ref="C52:D52"/>
    <mergeCell ref="C53:D53"/>
    <mergeCell ref="B47:E47"/>
    <mergeCell ref="B13:C13"/>
    <mergeCell ref="B46:E46"/>
    <mergeCell ref="B48:E48"/>
    <mergeCell ref="E22:F22"/>
    <mergeCell ref="B24:C24"/>
    <mergeCell ref="E13:F13"/>
    <mergeCell ref="A1:A1048576"/>
    <mergeCell ref="B1:F1"/>
    <mergeCell ref="C50:D50"/>
    <mergeCell ref="C51:D51"/>
    <mergeCell ref="C54:D54"/>
    <mergeCell ref="B32:C32"/>
    <mergeCell ref="E34:F34"/>
    <mergeCell ref="B36:D39"/>
    <mergeCell ref="B60:C60"/>
    <mergeCell ref="B61:C61"/>
    <mergeCell ref="B62:C62"/>
    <mergeCell ref="B63:C63"/>
    <mergeCell ref="B57:E57"/>
    <mergeCell ref="B2:F2"/>
    <mergeCell ref="B6:F6"/>
    <mergeCell ref="B7:F7"/>
  </mergeCells>
  <pageMargins left="0.511811024" right="0.511811024" top="0.28000000000000003" bottom="0.28000000000000003" header="0.21" footer="0.26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C68D-8F89-45A5-AC78-5D034332FBC0}">
  <sheetPr>
    <pageSetUpPr fitToPage="1"/>
  </sheetPr>
  <dimension ref="A1:G63"/>
  <sheetViews>
    <sheetView topLeftCell="A22" zoomScale="80" zoomScaleNormal="80" workbookViewId="0">
      <selection activeCell="E16" sqref="E16"/>
    </sheetView>
  </sheetViews>
  <sheetFormatPr defaultColWidth="0" defaultRowHeight="15" x14ac:dyDescent="0.25"/>
  <cols>
    <col min="1" max="1" width="1.28515625" style="33" customWidth="1"/>
    <col min="2" max="2" width="31.42578125" customWidth="1"/>
    <col min="3" max="3" width="11.5703125" customWidth="1"/>
    <col min="4" max="4" width="1.140625" customWidth="1"/>
    <col min="5" max="5" width="41.7109375" bestFit="1" customWidth="1"/>
    <col min="6" max="6" width="13" bestFit="1" customWidth="1"/>
    <col min="7" max="7" width="3.5703125" style="25" customWidth="1"/>
    <col min="8" max="16384" width="9.140625" hidden="1"/>
  </cols>
  <sheetData>
    <row r="1" spans="1:6" customFormat="1" x14ac:dyDescent="0.25">
      <c r="A1" s="33"/>
      <c r="B1" s="34" t="s">
        <v>0</v>
      </c>
      <c r="C1" s="34"/>
      <c r="D1" s="34"/>
      <c r="E1" s="34"/>
      <c r="F1" s="34"/>
    </row>
    <row r="2" spans="1:6" customFormat="1" x14ac:dyDescent="0.25">
      <c r="A2" s="33"/>
      <c r="B2" s="42"/>
      <c r="C2" s="42"/>
      <c r="D2" s="42"/>
      <c r="E2" s="42"/>
      <c r="F2" s="42"/>
    </row>
    <row r="3" spans="1:6" customFormat="1" x14ac:dyDescent="0.25">
      <c r="A3" s="33"/>
      <c r="B3" s="46" t="s">
        <v>70</v>
      </c>
      <c r="C3" s="46"/>
      <c r="D3" s="46"/>
      <c r="E3" s="46"/>
      <c r="F3" s="46"/>
    </row>
    <row r="4" spans="1:6" customFormat="1" x14ac:dyDescent="0.25">
      <c r="A4" s="33"/>
      <c r="B4" s="46" t="s">
        <v>53</v>
      </c>
      <c r="C4" s="46"/>
      <c r="D4" s="46"/>
      <c r="E4" s="46"/>
      <c r="F4" s="46"/>
    </row>
    <row r="5" spans="1:6" customFormat="1" x14ac:dyDescent="0.25">
      <c r="A5" s="33"/>
      <c r="B5" s="43" t="s">
        <v>72</v>
      </c>
      <c r="C5" s="43"/>
      <c r="D5" s="43"/>
      <c r="E5" s="43"/>
      <c r="F5" s="43"/>
    </row>
    <row r="6" spans="1:6" customFormat="1" x14ac:dyDescent="0.25">
      <c r="A6" s="33"/>
      <c r="B6" s="43" t="s">
        <v>54</v>
      </c>
      <c r="C6" s="43"/>
      <c r="D6" s="43"/>
      <c r="E6" s="43"/>
      <c r="F6" s="43"/>
    </row>
    <row r="7" spans="1:6" customFormat="1" x14ac:dyDescent="0.25">
      <c r="A7" s="33"/>
      <c r="B7" s="43" t="s">
        <v>51</v>
      </c>
      <c r="C7" s="43"/>
      <c r="D7" s="43"/>
      <c r="E7" s="43"/>
      <c r="F7" s="43"/>
    </row>
    <row r="8" spans="1:6" customFormat="1" x14ac:dyDescent="0.25">
      <c r="A8" s="33"/>
      <c r="B8" s="44"/>
      <c r="C8" s="44"/>
      <c r="D8" s="44"/>
      <c r="E8" s="44"/>
      <c r="F8" s="44"/>
    </row>
    <row r="9" spans="1:6" customFormat="1" x14ac:dyDescent="0.25">
      <c r="A9" s="33"/>
      <c r="B9" s="2" t="s">
        <v>55</v>
      </c>
      <c r="C9" s="3">
        <v>8000</v>
      </c>
      <c r="D9" s="23"/>
      <c r="F9" s="23"/>
    </row>
    <row r="10" spans="1:6" customFormat="1" x14ac:dyDescent="0.25">
      <c r="A10" s="33"/>
      <c r="B10" s="44"/>
      <c r="C10" s="44"/>
      <c r="D10" s="33"/>
      <c r="E10" s="33"/>
      <c r="F10" s="33"/>
    </row>
    <row r="11" spans="1:6" customFormat="1" x14ac:dyDescent="0.25">
      <c r="A11" s="33"/>
      <c r="B11" s="46" t="s">
        <v>1</v>
      </c>
      <c r="C11" s="46"/>
      <c r="D11" s="1"/>
      <c r="E11" s="46" t="s">
        <v>2</v>
      </c>
      <c r="F11" s="46"/>
    </row>
    <row r="12" spans="1:6" customFormat="1" x14ac:dyDescent="0.25">
      <c r="A12" s="33"/>
      <c r="B12" s="33"/>
      <c r="C12" s="33"/>
      <c r="D12" s="33"/>
      <c r="E12" s="33"/>
      <c r="F12" s="33"/>
    </row>
    <row r="13" spans="1:6" customFormat="1" x14ac:dyDescent="0.25">
      <c r="A13" s="33"/>
      <c r="B13" s="36" t="s">
        <v>3</v>
      </c>
      <c r="C13" s="37"/>
      <c r="E13" s="35" t="s">
        <v>4</v>
      </c>
      <c r="F13" s="35"/>
    </row>
    <row r="14" spans="1:6" customFormat="1" x14ac:dyDescent="0.25">
      <c r="A14" s="33"/>
      <c r="B14" s="2" t="s">
        <v>5</v>
      </c>
      <c r="C14" s="3"/>
      <c r="D14" s="4"/>
      <c r="E14" s="2" t="s">
        <v>6</v>
      </c>
      <c r="F14" s="3"/>
    </row>
    <row r="15" spans="1:6" customFormat="1" x14ac:dyDescent="0.25">
      <c r="A15" s="33"/>
      <c r="B15" s="2" t="s">
        <v>7</v>
      </c>
      <c r="C15" s="5"/>
      <c r="E15" s="2" t="s">
        <v>59</v>
      </c>
      <c r="F15" s="29"/>
    </row>
    <row r="16" spans="1:6" customFormat="1" x14ac:dyDescent="0.25">
      <c r="A16" s="33"/>
      <c r="B16" s="2" t="s">
        <v>8</v>
      </c>
      <c r="C16" s="30"/>
      <c r="E16" s="2" t="s">
        <v>9</v>
      </c>
      <c r="F16" s="29"/>
    </row>
    <row r="17" spans="1:6" customFormat="1" x14ac:dyDescent="0.25">
      <c r="A17" s="33"/>
      <c r="E17" s="2" t="s">
        <v>10</v>
      </c>
      <c r="F17" s="29"/>
    </row>
    <row r="18" spans="1:6" customFormat="1" x14ac:dyDescent="0.25">
      <c r="A18" s="33"/>
      <c r="B18" s="36" t="s">
        <v>11</v>
      </c>
      <c r="C18" s="37"/>
      <c r="E18" s="2" t="s">
        <v>60</v>
      </c>
      <c r="F18" s="29"/>
    </row>
    <row r="19" spans="1:6" customFormat="1" x14ac:dyDescent="0.25">
      <c r="A19" s="33"/>
      <c r="B19" s="2" t="s">
        <v>5</v>
      </c>
      <c r="C19" s="3"/>
      <c r="D19" s="4"/>
      <c r="E19" s="2" t="s">
        <v>12</v>
      </c>
      <c r="F19" s="32"/>
    </row>
    <row r="20" spans="1:6" customFormat="1" x14ac:dyDescent="0.25">
      <c r="A20" s="33"/>
      <c r="B20" s="2" t="s">
        <v>56</v>
      </c>
      <c r="C20" s="27"/>
      <c r="E20" s="9"/>
      <c r="F20" s="9"/>
    </row>
    <row r="21" spans="1:6" customFormat="1" x14ac:dyDescent="0.25">
      <c r="A21" s="33"/>
      <c r="B21" s="2" t="s">
        <v>13</v>
      </c>
      <c r="C21" s="8"/>
      <c r="D21" s="4"/>
      <c r="E21" s="9"/>
      <c r="F21" s="9"/>
    </row>
    <row r="22" spans="1:6" customFormat="1" x14ac:dyDescent="0.25">
      <c r="A22" s="33"/>
      <c r="B22" s="2" t="s">
        <v>14</v>
      </c>
      <c r="C22" s="30"/>
      <c r="E22" s="36" t="s">
        <v>15</v>
      </c>
      <c r="F22" s="37"/>
    </row>
    <row r="23" spans="1:6" customFormat="1" x14ac:dyDescent="0.25">
      <c r="A23" s="33"/>
      <c r="E23" s="2" t="s">
        <v>16</v>
      </c>
      <c r="F23" s="3"/>
    </row>
    <row r="24" spans="1:6" customFormat="1" x14ac:dyDescent="0.25">
      <c r="A24" s="33"/>
      <c r="B24" s="36" t="s">
        <v>17</v>
      </c>
      <c r="C24" s="37"/>
      <c r="E24" s="2" t="s">
        <v>18</v>
      </c>
      <c r="F24" s="29"/>
    </row>
    <row r="25" spans="1:6" customFormat="1" x14ac:dyDescent="0.25">
      <c r="A25" s="33"/>
      <c r="B25" s="2" t="s">
        <v>19</v>
      </c>
      <c r="C25" s="3"/>
      <c r="D25" s="4"/>
      <c r="E25" s="2" t="s">
        <v>61</v>
      </c>
      <c r="F25" s="29"/>
    </row>
    <row r="26" spans="1:6" customFormat="1" x14ac:dyDescent="0.25">
      <c r="A26" s="33"/>
      <c r="B26" s="2" t="s">
        <v>20</v>
      </c>
      <c r="C26" s="5"/>
      <c r="E26" s="2" t="s">
        <v>21</v>
      </c>
      <c r="F26" s="29"/>
    </row>
    <row r="27" spans="1:6" customFormat="1" x14ac:dyDescent="0.25">
      <c r="A27" s="33"/>
      <c r="B27" s="2" t="s">
        <v>22</v>
      </c>
      <c r="C27" s="29"/>
      <c r="D27" s="4"/>
      <c r="E27" s="2" t="s">
        <v>23</v>
      </c>
      <c r="F27" s="29"/>
    </row>
    <row r="28" spans="1:6" customFormat="1" x14ac:dyDescent="0.25">
      <c r="A28" s="33"/>
      <c r="B28" s="2" t="s">
        <v>24</v>
      </c>
      <c r="C28" s="8"/>
      <c r="D28" s="4"/>
      <c r="E28" s="2" t="s">
        <v>25</v>
      </c>
      <c r="F28" s="29"/>
    </row>
    <row r="29" spans="1:6" customFormat="1" x14ac:dyDescent="0.25">
      <c r="A29" s="33"/>
      <c r="B29" s="2" t="s">
        <v>26</v>
      </c>
      <c r="C29" s="30"/>
      <c r="E29" s="2" t="s">
        <v>27</v>
      </c>
      <c r="F29" s="29"/>
    </row>
    <row r="30" spans="1:6" customFormat="1" x14ac:dyDescent="0.25">
      <c r="A30" s="33"/>
      <c r="C30" s="24"/>
      <c r="E30" s="2" t="s">
        <v>67</v>
      </c>
      <c r="F30" s="29"/>
    </row>
    <row r="31" spans="1:6" customFormat="1" x14ac:dyDescent="0.25">
      <c r="A31" s="33"/>
      <c r="E31" s="2" t="s">
        <v>65</v>
      </c>
      <c r="F31" s="29"/>
    </row>
    <row r="32" spans="1:6" customFormat="1" ht="30" x14ac:dyDescent="0.25">
      <c r="A32" s="33"/>
      <c r="B32" s="36" t="s">
        <v>28</v>
      </c>
      <c r="C32" s="37"/>
      <c r="E32" s="22" t="s">
        <v>68</v>
      </c>
      <c r="F32" s="28">
        <f>F31/110</f>
        <v>0</v>
      </c>
    </row>
    <row r="33" spans="2:7" x14ac:dyDescent="0.25">
      <c r="B33" s="2" t="s">
        <v>57</v>
      </c>
      <c r="C33" s="3"/>
      <c r="D33" s="4"/>
      <c r="E33" s="9"/>
      <c r="F33" s="9"/>
      <c r="G33"/>
    </row>
    <row r="34" spans="2:7" x14ac:dyDescent="0.25">
      <c r="B34" s="2" t="s">
        <v>58</v>
      </c>
      <c r="C34" s="31"/>
      <c r="E34" s="36" t="s">
        <v>29</v>
      </c>
      <c r="F34" s="37"/>
      <c r="G34"/>
    </row>
    <row r="35" spans="2:7" x14ac:dyDescent="0.25">
      <c r="B35" s="2" t="s">
        <v>30</v>
      </c>
      <c r="C35" s="28"/>
      <c r="E35" s="11" t="s">
        <v>31</v>
      </c>
      <c r="F35" s="12">
        <f>F14</f>
        <v>0</v>
      </c>
      <c r="G35"/>
    </row>
    <row r="36" spans="2:7" x14ac:dyDescent="0.25">
      <c r="B36" s="33"/>
      <c r="C36" s="33"/>
      <c r="D36" s="38"/>
      <c r="E36" s="2" t="s">
        <v>32</v>
      </c>
      <c r="F36" s="27">
        <f>F35*1%</f>
        <v>0</v>
      </c>
      <c r="G36"/>
    </row>
    <row r="37" spans="2:7" x14ac:dyDescent="0.25">
      <c r="B37" s="33"/>
      <c r="C37" s="33"/>
      <c r="D37" s="38"/>
      <c r="E37" s="2" t="s">
        <v>33</v>
      </c>
      <c r="F37" s="3"/>
      <c r="G37"/>
    </row>
    <row r="38" spans="2:7" x14ac:dyDescent="0.25">
      <c r="B38" s="33"/>
      <c r="C38" s="33"/>
      <c r="D38" s="38"/>
      <c r="E38" s="2" t="s">
        <v>34</v>
      </c>
      <c r="F38" s="3"/>
      <c r="G38"/>
    </row>
    <row r="39" spans="2:7" x14ac:dyDescent="0.25">
      <c r="B39" s="33"/>
      <c r="C39" s="33"/>
      <c r="D39" s="38"/>
      <c r="E39" s="2" t="s">
        <v>35</v>
      </c>
      <c r="F39" s="3"/>
      <c r="G39"/>
    </row>
    <row r="40" spans="2:7" x14ac:dyDescent="0.25">
      <c r="E40" s="2" t="s">
        <v>36</v>
      </c>
      <c r="F40" s="3"/>
      <c r="G40"/>
    </row>
    <row r="41" spans="2:7" x14ac:dyDescent="0.25">
      <c r="B41" s="9"/>
      <c r="C41" s="9"/>
      <c r="D41" s="9"/>
      <c r="E41" s="2" t="s">
        <v>37</v>
      </c>
      <c r="F41" s="27"/>
      <c r="G41"/>
    </row>
    <row r="42" spans="2:7" x14ac:dyDescent="0.25">
      <c r="B42" s="9"/>
      <c r="C42" s="9"/>
      <c r="D42" s="9"/>
      <c r="E42" s="2" t="s">
        <v>38</v>
      </c>
      <c r="F42" s="28"/>
      <c r="G42"/>
    </row>
    <row r="43" spans="2:7" x14ac:dyDescent="0.25">
      <c r="B43" s="9"/>
      <c r="C43" s="9"/>
      <c r="D43" s="9"/>
      <c r="E43" s="9"/>
      <c r="F43" s="9"/>
      <c r="G43"/>
    </row>
    <row r="44" spans="2:7" x14ac:dyDescent="0.25">
      <c r="B44" s="7" t="s">
        <v>39</v>
      </c>
      <c r="C44" s="6">
        <f>C35+C29+C22+C16</f>
        <v>0</v>
      </c>
      <c r="E44" s="7" t="s">
        <v>40</v>
      </c>
      <c r="F44" s="10">
        <f>F42+F32+F20</f>
        <v>0</v>
      </c>
      <c r="G44"/>
    </row>
    <row r="45" spans="2:7" x14ac:dyDescent="0.25">
      <c r="B45" s="13"/>
      <c r="F45" s="13"/>
    </row>
    <row r="46" spans="2:7" x14ac:dyDescent="0.25">
      <c r="B46" s="45" t="s">
        <v>41</v>
      </c>
      <c r="C46" s="45"/>
      <c r="D46" s="45"/>
      <c r="E46" s="45"/>
      <c r="F46" s="14">
        <f>C44+F44</f>
        <v>0</v>
      </c>
    </row>
    <row r="47" spans="2:7" x14ac:dyDescent="0.25">
      <c r="B47" s="45" t="s">
        <v>66</v>
      </c>
      <c r="C47" s="45"/>
      <c r="D47" s="45"/>
      <c r="E47" s="45"/>
      <c r="F47" s="15">
        <f>F48-F46-F51-F52-F50-F53-F54-F55</f>
        <v>0</v>
      </c>
      <c r="G47" s="26">
        <v>0.155</v>
      </c>
    </row>
    <row r="48" spans="2:7" x14ac:dyDescent="0.25">
      <c r="B48" s="41" t="s">
        <v>64</v>
      </c>
      <c r="C48" s="41"/>
      <c r="D48" s="41"/>
      <c r="E48" s="41"/>
      <c r="F48" s="15">
        <f>F46/(1-(G54+G53+G52+G51+G50+G47+G49))</f>
        <v>0</v>
      </c>
      <c r="G48" s="26"/>
    </row>
    <row r="49" spans="2:7" x14ac:dyDescent="0.25">
      <c r="B49" s="13"/>
      <c r="F49" s="13"/>
      <c r="G49" s="26">
        <f>IF(E50="sim",6%,0)</f>
        <v>0</v>
      </c>
    </row>
    <row r="50" spans="2:7" x14ac:dyDescent="0.25">
      <c r="B50" s="16" t="s">
        <v>42</v>
      </c>
      <c r="C50" s="35" t="s">
        <v>43</v>
      </c>
      <c r="D50" s="35"/>
      <c r="E50" s="17" t="s">
        <v>44</v>
      </c>
      <c r="F50" s="15">
        <f t="shared" ref="F50:F55" si="0">$F$48*G49</f>
        <v>0</v>
      </c>
      <c r="G50" s="26">
        <f>IF(E51="sim",2.5%,0)</f>
        <v>2.5000000000000001E-2</v>
      </c>
    </row>
    <row r="51" spans="2:7" x14ac:dyDescent="0.25">
      <c r="B51" s="16" t="s">
        <v>45</v>
      </c>
      <c r="C51" s="35" t="s">
        <v>43</v>
      </c>
      <c r="D51" s="35"/>
      <c r="E51" s="17" t="s">
        <v>46</v>
      </c>
      <c r="F51" s="15">
        <f t="shared" si="0"/>
        <v>0</v>
      </c>
      <c r="G51" s="26">
        <f>IF(E52="sim",0.65%,0)</f>
        <v>6.5000000000000006E-3</v>
      </c>
    </row>
    <row r="52" spans="2:7" x14ac:dyDescent="0.25">
      <c r="B52" s="16" t="s">
        <v>47</v>
      </c>
      <c r="C52" s="35" t="s">
        <v>43</v>
      </c>
      <c r="D52" s="35"/>
      <c r="E52" s="17" t="s">
        <v>46</v>
      </c>
      <c r="F52" s="15">
        <f t="shared" si="0"/>
        <v>0</v>
      </c>
      <c r="G52" s="26">
        <f>IF(E53="sim",3%,0)</f>
        <v>0.03</v>
      </c>
    </row>
    <row r="53" spans="2:7" x14ac:dyDescent="0.25">
      <c r="B53" s="19" t="s">
        <v>48</v>
      </c>
      <c r="C53" s="35" t="s">
        <v>43</v>
      </c>
      <c r="D53" s="35"/>
      <c r="E53" s="17" t="s">
        <v>46</v>
      </c>
      <c r="F53" s="15">
        <f t="shared" si="0"/>
        <v>0</v>
      </c>
      <c r="G53" s="26">
        <f>IF(E54="sim",2.4%,0)</f>
        <v>2.4E-2</v>
      </c>
    </row>
    <row r="54" spans="2:7" x14ac:dyDescent="0.25">
      <c r="B54" s="16" t="s">
        <v>62</v>
      </c>
      <c r="C54" s="35" t="s">
        <v>43</v>
      </c>
      <c r="D54" s="35"/>
      <c r="E54" s="17" t="s">
        <v>46</v>
      </c>
      <c r="F54" s="15">
        <f t="shared" si="0"/>
        <v>0</v>
      </c>
      <c r="G54" s="26">
        <f>IF(E55="sim",1.08%,0)</f>
        <v>1.0800000000000001E-2</v>
      </c>
    </row>
    <row r="55" spans="2:7" x14ac:dyDescent="0.25">
      <c r="B55" s="19" t="s">
        <v>63</v>
      </c>
      <c r="C55" s="35" t="s">
        <v>43</v>
      </c>
      <c r="D55" s="35"/>
      <c r="E55" s="17" t="s">
        <v>46</v>
      </c>
      <c r="F55" s="15">
        <f t="shared" si="0"/>
        <v>0</v>
      </c>
    </row>
    <row r="56" spans="2:7" x14ac:dyDescent="0.25">
      <c r="B56" s="13"/>
      <c r="F56" s="13"/>
    </row>
    <row r="57" spans="2:7" x14ac:dyDescent="0.25">
      <c r="B57" s="41" t="s">
        <v>49</v>
      </c>
      <c r="C57" s="41"/>
      <c r="D57" s="41"/>
      <c r="E57" s="41"/>
      <c r="F57" s="18">
        <f>F48</f>
        <v>0</v>
      </c>
    </row>
    <row r="59" spans="2:7" x14ac:dyDescent="0.25">
      <c r="E59" s="20" t="s">
        <v>71</v>
      </c>
    </row>
    <row r="60" spans="2:7" ht="15.75" thickBot="1" x14ac:dyDescent="0.3">
      <c r="B60" s="33"/>
      <c r="C60" s="33"/>
    </row>
    <row r="61" spans="2:7" ht="15.75" thickTop="1" x14ac:dyDescent="0.25">
      <c r="B61" s="47" t="s">
        <v>73</v>
      </c>
      <c r="C61" s="47"/>
      <c r="F61" s="21">
        <f>F57-F55-F54-F53-F52-F51-F50-F47-F46</f>
        <v>0</v>
      </c>
    </row>
    <row r="62" spans="2:7" x14ac:dyDescent="0.25">
      <c r="B62" s="40" t="s">
        <v>50</v>
      </c>
      <c r="C62" s="40"/>
    </row>
    <row r="63" spans="2:7" x14ac:dyDescent="0.25">
      <c r="B63" s="40" t="s">
        <v>74</v>
      </c>
      <c r="C63" s="40"/>
    </row>
  </sheetData>
  <mergeCells count="35">
    <mergeCell ref="B63:C63"/>
    <mergeCell ref="C54:D54"/>
    <mergeCell ref="C55:D55"/>
    <mergeCell ref="B57:E57"/>
    <mergeCell ref="B60:C60"/>
    <mergeCell ref="B61:C61"/>
    <mergeCell ref="B62:C62"/>
    <mergeCell ref="C53:D53"/>
    <mergeCell ref="E22:F22"/>
    <mergeCell ref="B24:C24"/>
    <mergeCell ref="B32:C32"/>
    <mergeCell ref="E34:F34"/>
    <mergeCell ref="B36:D39"/>
    <mergeCell ref="B46:E46"/>
    <mergeCell ref="B47:E47"/>
    <mergeCell ref="B48:E48"/>
    <mergeCell ref="C50:D50"/>
    <mergeCell ref="C51:D51"/>
    <mergeCell ref="C52:D52"/>
    <mergeCell ref="B18:C18"/>
    <mergeCell ref="A1:A1048576"/>
    <mergeCell ref="B1:F1"/>
    <mergeCell ref="B2:F2"/>
    <mergeCell ref="B3:F3"/>
    <mergeCell ref="B4:F4"/>
    <mergeCell ref="B5:F5"/>
    <mergeCell ref="B6:F6"/>
    <mergeCell ref="B7:F7"/>
    <mergeCell ref="B8:F8"/>
    <mergeCell ref="B10:F10"/>
    <mergeCell ref="B11:C11"/>
    <mergeCell ref="E11:F11"/>
    <mergeCell ref="B12:F12"/>
    <mergeCell ref="B13:C13"/>
    <mergeCell ref="E13:F13"/>
  </mergeCells>
  <pageMargins left="0.511811024" right="0.511811024" top="0.28000000000000003" bottom="0.28000000000000003" header="0.21" footer="0.26"/>
  <pageSetup paperSize="9" scale="8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BD6D9782B2C947BDF5B984FD1683F0" ma:contentTypeVersion="14" ma:contentTypeDescription="Crie um novo documento." ma:contentTypeScope="" ma:versionID="9b58db0110c638de3786c53cf53ed7ef">
  <xsd:schema xmlns:xsd="http://www.w3.org/2001/XMLSchema" xmlns:xs="http://www.w3.org/2001/XMLSchema" xmlns:p="http://schemas.microsoft.com/office/2006/metadata/properties" xmlns:ns2="7ce8a6de-570d-41b1-97a6-e54bf40142ee" xmlns:ns3="97c705ce-2b30-4e0f-966d-faf79510d2c6" targetNamespace="http://schemas.microsoft.com/office/2006/metadata/properties" ma:root="true" ma:fieldsID="c215e4cdbce33371a68530fc6258d43c" ns2:_="" ns3:_="">
    <xsd:import namespace="7ce8a6de-570d-41b1-97a6-e54bf40142ee"/>
    <xsd:import namespace="97c705ce-2b30-4e0f-966d-faf79510d2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e8a6de-570d-41b1-97a6-e54bf40142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824b3d12-0805-4ddd-bb4a-af64ba03c7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c705ce-2b30-4e0f-966d-faf79510d2c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e952a2d-5564-4fd2-8522-303295e00ad0}" ma:internalName="TaxCatchAll" ma:showField="CatchAllData" ma:web="97c705ce-2b30-4e0f-966d-faf79510d2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c705ce-2b30-4e0f-966d-faf79510d2c6" xsi:nil="true"/>
    <lcf76f155ced4ddcb4097134ff3c332f xmlns="7ce8a6de-570d-41b1-97a6-e54bf40142e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F1F716B-F3B3-4066-B16E-616386C262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4B75C7-2874-4646-9D6A-3BFED8EC59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e8a6de-570d-41b1-97a6-e54bf40142ee"/>
    <ds:schemaRef ds:uri="97c705ce-2b30-4e0f-966d-faf79510d2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77D246-81BE-4949-88E7-720430F4820E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7ce8a6de-570d-41b1-97a6-e54bf40142ee"/>
    <ds:schemaRef ds:uri="http://purl.org/dc/dcmitype/"/>
    <ds:schemaRef ds:uri="97c705ce-2b30-4e0f-966d-faf79510d2c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 MICROONIBUS</vt:lpstr>
      <vt:lpstr>VAN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Josi</cp:lastModifiedBy>
  <cp:revision/>
  <cp:lastPrinted>2026-04-09T17:36:00Z</cp:lastPrinted>
  <dcterms:created xsi:type="dcterms:W3CDTF">2025-06-05T14:12:41Z</dcterms:created>
  <dcterms:modified xsi:type="dcterms:W3CDTF">2026-06-02T17:46:19Z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0x010100DFBD6D9782B2C947BDF5B984FD1683F0</vt:lpwstr>
  </property>
  <property fmtid="{D5CDD505-2E9C-101B-9397-08002B2CF9AE}" pid="3" name="Order">
    <vt:r8>36525800</vt:r8>
  </property>
  <property fmtid="{D5CDD505-2E9C-101B-9397-08002B2CF9AE}" pid="4" name="MediaServiceImageTags">
    <vt:lpwstr/>
  </property>
</Properties>
</file>